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20" windowWidth="15180" windowHeight="8835"/>
  </bookViews>
  <sheets>
    <sheet name="Tabelle1" sheetId="1" r:id="rId1"/>
    <sheet name="Tabelle2" sheetId="2" r:id="rId2"/>
    <sheet name="Tabelle3" sheetId="3" r:id="rId3"/>
  </sheets>
  <definedNames>
    <definedName name="beta">Tabelle1!$E$12</definedName>
    <definedName name="c_bl">Tabelle1!$L$22:$L$200</definedName>
    <definedName name="c_Rohr">Tabelle1!$N$22:$N$200</definedName>
    <definedName name="d_1">Tabelle1!$E$8</definedName>
    <definedName name="d_2">Tabelle1!$E$9</definedName>
    <definedName name="d_pbl">Tabelle1!$G$22:$G$200</definedName>
    <definedName name="delta_p_1">Tabelle1!$D$22:$D$200</definedName>
    <definedName name="delta_p_Bl">Tabelle1!$E$22:$E$200</definedName>
    <definedName name="epsilon">Tabelle1!$K$22:$K$200</definedName>
    <definedName name="eta">Tabelle1!$E$10</definedName>
    <definedName name="g">Tabelle1!$E$14</definedName>
    <definedName name="kappa">Tabelle1!$E$11</definedName>
    <definedName name="nue">Tabelle1!$J$22:$J$200</definedName>
    <definedName name="p_1">Tabelle1!$H$22:$H$200</definedName>
    <definedName name="p_b">Tabelle1!$E$15</definedName>
    <definedName name="q_v">Tabelle1!$M$22:$M$200</definedName>
    <definedName name="R_luft">Tabelle1!$E$13</definedName>
    <definedName name="Re">Tabelle1!$O$22:$O$200</definedName>
    <definedName name="rho">Tabelle1!$I$22:$I$200</definedName>
    <definedName name="t">Tabelle1!$F$22:$F$200</definedName>
  </definedNames>
  <calcPr calcId="144525" iterate="1"/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2" i="1"/>
  <c r="J23" i="1"/>
  <c r="J24" i="1"/>
  <c r="J25" i="1"/>
  <c r="J26" i="1"/>
  <c r="J27" i="1"/>
  <c r="J22" i="1"/>
  <c r="I23" i="1"/>
  <c r="I24" i="1"/>
  <c r="I25" i="1"/>
  <c r="I26" i="1"/>
  <c r="I27" i="1"/>
  <c r="I22" i="1"/>
  <c r="H23" i="1" l="1"/>
  <c r="H24" i="1"/>
  <c r="H25" i="1"/>
  <c r="H26" i="1"/>
  <c r="H27" i="1"/>
  <c r="G23" i="1"/>
  <c r="G24" i="1"/>
  <c r="G25" i="1"/>
  <c r="G26" i="1"/>
  <c r="G27" i="1"/>
  <c r="G22" i="1"/>
  <c r="H22" i="1"/>
  <c r="E12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L26" i="1"/>
  <c r="M26" i="1"/>
  <c r="N26" i="1"/>
  <c r="O26" i="1"/>
  <c r="L27" i="1"/>
  <c r="M27" i="1"/>
  <c r="N27" i="1"/>
  <c r="O27" i="1"/>
</calcChain>
</file>

<file path=xl/sharedStrings.xml><?xml version="1.0" encoding="utf-8"?>
<sst xmlns="http://schemas.openxmlformats.org/spreadsheetml/2006/main" count="55" uniqueCount="51">
  <si>
    <t>delta_p_1</t>
  </si>
  <si>
    <t>delta_p_Bl</t>
  </si>
  <si>
    <t>t</t>
  </si>
  <si>
    <t>p_1</t>
  </si>
  <si>
    <t>rho</t>
  </si>
  <si>
    <t>epsilon</t>
  </si>
  <si>
    <t>c_bl</t>
  </si>
  <si>
    <t>q_v</t>
  </si>
  <si>
    <t>Re</t>
  </si>
  <si>
    <t>eta</t>
  </si>
  <si>
    <t>kappa</t>
  </si>
  <si>
    <t>beta</t>
  </si>
  <si>
    <t>g</t>
  </si>
  <si>
    <t>p_b</t>
  </si>
  <si>
    <t>d_1</t>
  </si>
  <si>
    <t>d_2</t>
  </si>
  <si>
    <t>[mbar]</t>
  </si>
  <si>
    <t>d_pbl</t>
  </si>
  <si>
    <t>[Pa]</t>
  </si>
  <si>
    <t>[°C]</t>
  </si>
  <si>
    <t>c_Rohr</t>
  </si>
  <si>
    <t>[m]</t>
  </si>
  <si>
    <t>[kg/m s]</t>
  </si>
  <si>
    <t>[J/kg*K]</t>
  </si>
  <si>
    <t>[m/s^2]</t>
  </si>
  <si>
    <t>[kg/m^3]</t>
  </si>
  <si>
    <t>[m/s]</t>
  </si>
  <si>
    <t>[m^2/s]</t>
  </si>
  <si>
    <t>[m^3/s]</t>
  </si>
  <si>
    <t>p_1=100*(p_b-delta_p_1)</t>
  </si>
  <si>
    <t>rho=p_1/(R*(t+273,15))</t>
  </si>
  <si>
    <t>ny=eta/rho</t>
  </si>
  <si>
    <t>Re=WENN(ISTFEHLER(Re);100000;q_v*4/(PI()*d_2*ny))</t>
  </si>
  <si>
    <t>d_pbl=100*delta_p_Bl</t>
  </si>
  <si>
    <t>c_Rohr=4*q_v/(PI()*d_2^2)</t>
  </si>
  <si>
    <t xml:space="preserve">c_bl=0,5961+0,0261*beta^2-0,216*beta^8+0,000521*(beta*10^6/Re)^0,7+ ... </t>
  </si>
  <si>
    <t>q_v=c_bl*(1-beta^4)^-0,5*(PI()/4)*d_1^2*(2*d_pbl/rho)^0,5*epsilon</t>
  </si>
  <si>
    <t>Frank Kameier</t>
  </si>
  <si>
    <t>FB Maschinenbau und Verfahrenstechnik</t>
  </si>
  <si>
    <t>Fachhochschule Düsseldorf</t>
  </si>
  <si>
    <t>Konstanten</t>
  </si>
  <si>
    <t>Messwerte</t>
  </si>
  <si>
    <t>Auswertung</t>
  </si>
  <si>
    <t>... +(0,0188+0,0063*(19000*beta/Re)^0,8)*beta^3,5*(10^6/Re)^0,3</t>
  </si>
  <si>
    <t>DIN EN ISO 5167 Stand Januar 2004</t>
  </si>
  <si>
    <t>epsilon=1-(0.351+0.256*beta^4+0.93*beta^8)*(1-((p_1-d_pbl)/p_1)^(1/kappa))</t>
  </si>
  <si>
    <t>Strömungstechnik II</t>
  </si>
  <si>
    <t>definiert als Namen:  STRG F3 oder rechte Maustaste</t>
  </si>
  <si>
    <t>Achtung: Datei, Optionen, Formeln, Iteration aktivieren</t>
  </si>
  <si>
    <t>R_luft</t>
  </si>
  <si>
    <t>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</si>
</sst>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E+00"/>
    <numFmt numFmtId="165" formatCode="0.0000"/>
    <numFmt numFmtId="166" formatCode="0.000"/>
    <numFmt numFmtId="167" formatCode="0.0"/>
  </numFmts>
  <fonts count="2" x14ac:knownFonts="1">
    <font>
      <sz val="10"/>
      <name val="Arial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10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1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1" xfId="0" applyBorder="1"/>
    <xf numFmtId="0" fontId="1" fillId="0" borderId="0" xfId="0" applyFont="1"/>
    <xf numFmtId="0" fontId="0" fillId="0" borderId="2" xfId="0" applyBorder="1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17</xdr:row>
      <xdr:rowOff>76200</xdr:rowOff>
    </xdr:from>
    <xdr:to>
      <xdr:col>6</xdr:col>
      <xdr:colOff>352425</xdr:colOff>
      <xdr:row>17</xdr:row>
      <xdr:rowOff>76200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048125" y="282892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17</xdr:row>
      <xdr:rowOff>76200</xdr:rowOff>
    </xdr:from>
    <xdr:to>
      <xdr:col>6</xdr:col>
      <xdr:colOff>38100</xdr:colOff>
      <xdr:row>17</xdr:row>
      <xdr:rowOff>76200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3657600" y="2828925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O33"/>
  <sheetViews>
    <sheetView tabSelected="1" topLeftCell="D1" workbookViewId="0">
      <selection activeCell="L34" sqref="L34"/>
    </sheetView>
  </sheetViews>
  <sheetFormatPr baseColWidth="10" defaultRowHeight="12.75" x14ac:dyDescent="0.2"/>
  <cols>
    <col min="4" max="4" width="9" bestFit="1" customWidth="1"/>
    <col min="5" max="5" width="9.7109375" bestFit="1" customWidth="1"/>
    <col min="6" max="6" width="8" bestFit="1" customWidth="1"/>
    <col min="7" max="7" width="8" customWidth="1"/>
    <col min="8" max="8" width="10.140625" bestFit="1" customWidth="1"/>
    <col min="9" max="9" width="11" bestFit="1" customWidth="1"/>
    <col min="10" max="10" width="12.42578125" bestFit="1" customWidth="1"/>
    <col min="11" max="11" width="11.5703125" bestFit="1" customWidth="1"/>
    <col min="12" max="12" width="6.5703125" bestFit="1" customWidth="1"/>
    <col min="13" max="13" width="7" bestFit="1" customWidth="1"/>
    <col min="14" max="14" width="6.85546875" bestFit="1" customWidth="1"/>
    <col min="15" max="15" width="8.5703125" bestFit="1" customWidth="1"/>
    <col min="19" max="19" width="4.5703125" customWidth="1"/>
  </cols>
  <sheetData>
    <row r="1" spans="4:11" x14ac:dyDescent="0.2">
      <c r="D1" t="s">
        <v>46</v>
      </c>
      <c r="H1" s="9">
        <v>40588</v>
      </c>
    </row>
    <row r="2" spans="4:11" x14ac:dyDescent="0.2">
      <c r="D2" t="s">
        <v>37</v>
      </c>
      <c r="I2" t="s">
        <v>44</v>
      </c>
    </row>
    <row r="3" spans="4:11" x14ac:dyDescent="0.2">
      <c r="D3" t="s">
        <v>38</v>
      </c>
    </row>
    <row r="4" spans="4:11" x14ac:dyDescent="0.2">
      <c r="D4" s="6" t="s">
        <v>39</v>
      </c>
      <c r="E4" s="6"/>
      <c r="F4" s="6"/>
      <c r="G4" s="6"/>
      <c r="H4" s="6"/>
    </row>
    <row r="7" spans="4:11" x14ac:dyDescent="0.2">
      <c r="D7" s="7" t="s">
        <v>40</v>
      </c>
    </row>
    <row r="8" spans="4:11" x14ac:dyDescent="0.2">
      <c r="D8" t="s">
        <v>14</v>
      </c>
      <c r="E8">
        <v>0.12784999999999999</v>
      </c>
      <c r="F8" t="s">
        <v>21</v>
      </c>
      <c r="H8" t="s">
        <v>47</v>
      </c>
    </row>
    <row r="9" spans="4:11" x14ac:dyDescent="0.2">
      <c r="D9" t="s">
        <v>15</v>
      </c>
      <c r="E9">
        <v>0.16008</v>
      </c>
      <c r="F9" t="s">
        <v>21</v>
      </c>
    </row>
    <row r="10" spans="4:11" x14ac:dyDescent="0.2">
      <c r="D10" t="s">
        <v>9</v>
      </c>
      <c r="E10" s="2">
        <v>1.8E-5</v>
      </c>
      <c r="F10" t="s">
        <v>22</v>
      </c>
    </row>
    <row r="11" spans="4:11" x14ac:dyDescent="0.2">
      <c r="D11" t="s">
        <v>10</v>
      </c>
      <c r="E11">
        <v>1.4</v>
      </c>
    </row>
    <row r="12" spans="4:11" x14ac:dyDescent="0.2">
      <c r="D12" t="s">
        <v>11</v>
      </c>
      <c r="E12" s="3">
        <f>d_1/d_2</f>
        <v>0.7986631684157921</v>
      </c>
    </row>
    <row r="13" spans="4:11" x14ac:dyDescent="0.2">
      <c r="D13" t="s">
        <v>49</v>
      </c>
      <c r="E13">
        <v>287</v>
      </c>
      <c r="F13" t="s">
        <v>23</v>
      </c>
      <c r="K13" t="s">
        <v>48</v>
      </c>
    </row>
    <row r="14" spans="4:11" x14ac:dyDescent="0.2">
      <c r="D14" t="s">
        <v>12</v>
      </c>
      <c r="E14">
        <v>9.81</v>
      </c>
      <c r="F14" t="s">
        <v>24</v>
      </c>
    </row>
    <row r="15" spans="4:11" x14ac:dyDescent="0.2">
      <c r="D15" t="s">
        <v>13</v>
      </c>
      <c r="E15">
        <v>1012.6</v>
      </c>
      <c r="F15" t="s">
        <v>16</v>
      </c>
    </row>
    <row r="18" spans="4:15" x14ac:dyDescent="0.2">
      <c r="E18" t="s">
        <v>41</v>
      </c>
      <c r="F18" s="8"/>
      <c r="H18" t="s">
        <v>42</v>
      </c>
    </row>
    <row r="19" spans="4:15" x14ac:dyDescent="0.2">
      <c r="F19" s="8"/>
    </row>
    <row r="20" spans="4:15" x14ac:dyDescent="0.2">
      <c r="D20" t="s">
        <v>16</v>
      </c>
      <c r="E20" t="s">
        <v>16</v>
      </c>
      <c r="F20" s="8" t="s">
        <v>19</v>
      </c>
      <c r="G20" t="s">
        <v>18</v>
      </c>
      <c r="H20" t="s">
        <v>18</v>
      </c>
      <c r="I20" t="s">
        <v>25</v>
      </c>
      <c r="J20" t="s">
        <v>27</v>
      </c>
      <c r="M20" t="s">
        <v>28</v>
      </c>
      <c r="N20" t="s">
        <v>26</v>
      </c>
    </row>
    <row r="21" spans="4:15" x14ac:dyDescent="0.2">
      <c r="D21" t="s">
        <v>0</v>
      </c>
      <c r="E21" t="s">
        <v>1</v>
      </c>
      <c r="F21" s="8" t="s">
        <v>2</v>
      </c>
      <c r="G21" t="s">
        <v>17</v>
      </c>
      <c r="H21" t="s">
        <v>3</v>
      </c>
      <c r="I21" t="s">
        <v>4</v>
      </c>
      <c r="J21" t="s">
        <v>50</v>
      </c>
      <c r="K21" t="s">
        <v>5</v>
      </c>
      <c r="L21" t="s">
        <v>6</v>
      </c>
      <c r="M21" t="s">
        <v>7</v>
      </c>
      <c r="N21" t="s">
        <v>20</v>
      </c>
      <c r="O21" t="s">
        <v>8</v>
      </c>
    </row>
    <row r="22" spans="4:15" x14ac:dyDescent="0.2">
      <c r="D22">
        <v>0.7</v>
      </c>
      <c r="E22">
        <v>1</v>
      </c>
      <c r="F22" s="8">
        <v>21</v>
      </c>
      <c r="G22">
        <f t="shared" ref="G22:G27" si="0">100*delta_p_Bl</f>
        <v>100</v>
      </c>
      <c r="H22" s="1">
        <f t="shared" ref="H22:H27" si="1">100*(p_b-delta_p_1)</f>
        <v>101190</v>
      </c>
      <c r="I22" s="3">
        <f>p_1/(R_luft*(t+273.15))</f>
        <v>1.1986347007055707</v>
      </c>
      <c r="J22">
        <f>eta/rho</f>
        <v>1.5017085680403201E-5</v>
      </c>
      <c r="K22" s="3">
        <f>1-(0.351+0.256*beta^4+0.93*beta^8)*(1-((p_1-d_pbl)/p_1)^(1/kappa))</f>
        <v>0.99956997519961788</v>
      </c>
      <c r="L22" s="3">
        <f ca="1">0.5961+0.0261*beta^2-0.216*beta^8+0.000521*(beta*10^6/Re)^0.7+(0.0188+0.0063*(19000*beta/Re)^0.8)*beta^3.5*(10^6/Re)^0.3</f>
        <v>0.60094784296471104</v>
      </c>
      <c r="M22" s="3">
        <f ca="1">c_bl*(1-beta^4)^-0.5*(PI()/4)*d_1^2*(2*d_pbl/rho)^0.5*epsilon</f>
        <v>0.12934141296279589</v>
      </c>
      <c r="N22" s="5">
        <f ca="1">4*q_v/(PI()*d_2^2)</f>
        <v>6.4264860384397737</v>
      </c>
      <c r="O22" s="5">
        <f ca="1">IF(ISERROR(Re),100000,q_v*4/(PI()*d_2*nue))</f>
        <v>68505.428212074868</v>
      </c>
    </row>
    <row r="23" spans="4:15" x14ac:dyDescent="0.2">
      <c r="D23">
        <v>2.2000000000000002</v>
      </c>
      <c r="E23">
        <v>3</v>
      </c>
      <c r="F23" s="8">
        <v>21.1</v>
      </c>
      <c r="G23">
        <f t="shared" si="0"/>
        <v>300</v>
      </c>
      <c r="H23" s="1">
        <f t="shared" si="1"/>
        <v>101040</v>
      </c>
      <c r="I23" s="3">
        <f>p_1/(R_luft*(t+273.15))</f>
        <v>1.196451144023517</v>
      </c>
      <c r="J23">
        <f>eta/rho</f>
        <v>1.5044492280285035E-5</v>
      </c>
      <c r="K23" s="3">
        <f>1-(0.351+0.256*beta^4+0.93*beta^8)*(1-((p_1-d_pbl)/p_1)^(1/kappa))</f>
        <v>0.99870764422463332</v>
      </c>
      <c r="L23" s="3">
        <f ca="1">0.5961+0.0261*beta^2-0.216*beta^8+0.000521*(beta*10^6/Re)^0.7+(0.0188+0.0063*(19000*beta/Re)^0.8)*beta^3.5*(10^6/Re)^0.3</f>
        <v>0.59631348197881362</v>
      </c>
      <c r="M23" s="3">
        <f ca="1">c_bl*(1-beta^4)^-0.5*(PI()/4)*d_1^2*(2*d_pbl/rho)^0.5*epsilon</f>
        <v>0.22230907223491403</v>
      </c>
      <c r="N23" s="5">
        <f ca="1">4*q_v/(PI()*d_2^2)</f>
        <v>11.04569770972828</v>
      </c>
      <c r="O23" s="5">
        <f ca="1">IF(ISERROR(Re),100000,q_v*4/(PI()*d_2*nue))</f>
        <v>117531.07093487123</v>
      </c>
    </row>
    <row r="24" spans="4:15" x14ac:dyDescent="0.2">
      <c r="D24">
        <v>4.2</v>
      </c>
      <c r="E24">
        <v>5.8</v>
      </c>
      <c r="F24" s="8">
        <v>21.1</v>
      </c>
      <c r="G24">
        <f t="shared" si="0"/>
        <v>580</v>
      </c>
      <c r="H24" s="1">
        <f t="shared" si="1"/>
        <v>100840</v>
      </c>
      <c r="I24" s="3">
        <f>p_1/(R_luft*(t+273.15))</f>
        <v>1.1940828717669383</v>
      </c>
      <c r="J24">
        <f>eta/rho</f>
        <v>1.5074330622768743E-5</v>
      </c>
      <c r="K24" s="3">
        <f>1-(0.351+0.256*beta^4+0.93*beta^8)*(1-((p_1-d_pbl)/p_1)^(1/kappa))</f>
        <v>0.99749549153985162</v>
      </c>
      <c r="L24" s="3">
        <f ca="1">0.5961+0.0261*beta^2-0.216*beta^8+0.000521*(beta*10^6/Re)^0.7+(0.0188+0.0063*(19000*beta/Re)^0.8)*beta^3.5*(10^6/Re)^0.3</f>
        <v>0.59408640888873199</v>
      </c>
      <c r="M24" s="3">
        <f ca="1">c_bl*(1-beta^4)^-0.5*(PI()/4)*d_1^2*(2*d_pbl/rho)^0.5*epsilon</f>
        <v>0.30788488029915667</v>
      </c>
      <c r="N24" s="5">
        <f ca="1">4*q_v/(PI()*d_2^2)</f>
        <v>15.297636227759213</v>
      </c>
      <c r="O24" s="5">
        <f ca="1">IF(ISERROR(Re),100000,q_v*4/(PI()*d_2*nue))</f>
        <v>162451.36640700191</v>
      </c>
    </row>
    <row r="25" spans="4:15" x14ac:dyDescent="0.2">
      <c r="D25">
        <v>6.2</v>
      </c>
      <c r="E25">
        <v>8.6</v>
      </c>
      <c r="F25" s="8">
        <v>21.1</v>
      </c>
      <c r="G25">
        <f t="shared" si="0"/>
        <v>860</v>
      </c>
      <c r="H25" s="1">
        <f t="shared" si="1"/>
        <v>100640</v>
      </c>
      <c r="I25" s="3">
        <f>p_1/(R_luft*(t+273.15))</f>
        <v>1.1917145995103597</v>
      </c>
      <c r="J25">
        <f>eta/rho</f>
        <v>1.5104287559618442E-5</v>
      </c>
      <c r="K25" s="3">
        <f>1-(0.351+0.256*beta^4+0.93*beta^8)*(1-((p_1-d_pbl)/p_1)^(1/kappa))</f>
        <v>0.99627754563716664</v>
      </c>
      <c r="L25" s="3">
        <f ca="1">0.5961+0.0261*beta^2-0.216*beta^8+0.000521*(beta*10^6/Re)^0.7+(0.0188+0.0063*(19000*beta/Re)^0.8)*beta^3.5*(10^6/Re)^0.3</f>
        <v>0.59291443955068834</v>
      </c>
      <c r="M25" s="3">
        <f ca="1">c_bl*(1-beta^4)^-0.5*(PI()/4)*d_1^2*(2*d_pbl/rho)^0.5*epsilon</f>
        <v>0.37408173699938718</v>
      </c>
      <c r="N25" s="5">
        <f ca="1">4*q_v/(PI()*d_2^2)</f>
        <v>18.586707884143522</v>
      </c>
      <c r="O25" s="5">
        <f ca="1">IF(ISERROR(Re),100000,q_v*4/(PI()*d_2*nue))</f>
        <v>196987.78815946064</v>
      </c>
    </row>
    <row r="26" spans="4:15" x14ac:dyDescent="0.2">
      <c r="D26">
        <v>9.5</v>
      </c>
      <c r="E26">
        <v>13.4</v>
      </c>
      <c r="F26" s="8">
        <v>21.1</v>
      </c>
      <c r="G26">
        <f t="shared" si="0"/>
        <v>1340</v>
      </c>
      <c r="H26" s="1">
        <f t="shared" si="1"/>
        <v>100310</v>
      </c>
      <c r="I26" s="3">
        <f>p_1/(R_luft*(t+273.15))</f>
        <v>1.187806950287005</v>
      </c>
      <c r="J26">
        <f>eta/rho</f>
        <v>1.5153977669225402E-5</v>
      </c>
      <c r="K26" s="3">
        <f>1-(0.351+0.256*beta^4+0.93*beta^8)*(1-((p_1-d_pbl)/p_1)^(1/kappa))</f>
        <v>0.99417678118392894</v>
      </c>
      <c r="L26" s="3">
        <f ca="1">0.5961+0.0261*beta^2-0.216*beta^8+0.000521*(beta*10^6/Re)^0.7+(0.0188+0.0063*(19000*beta/Re)^0.8)*beta^3.5*(10^6/Re)^0.3</f>
        <v>0.59171844453600586</v>
      </c>
      <c r="M26" s="3">
        <f ca="1">c_bl*(1-beta^4)^-0.5*(PI()/4)*d_1^2*(2*d_pbl/rho)^0.5*epsilon</f>
        <v>0.46578900442798832</v>
      </c>
      <c r="N26" s="5">
        <f ca="1">4*q_v/(PI()*d_2^2)</f>
        <v>23.143295447655692</v>
      </c>
      <c r="O26" s="5">
        <f ca="1">IF(ISERROR(Re),100000,q_v*4/(PI()*d_2*nue))</f>
        <v>244475.6628343437</v>
      </c>
    </row>
    <row r="27" spans="4:15" x14ac:dyDescent="0.2">
      <c r="D27">
        <v>13.3</v>
      </c>
      <c r="E27">
        <v>18.600000000000001</v>
      </c>
      <c r="F27" s="8">
        <v>21.1</v>
      </c>
      <c r="G27">
        <f t="shared" si="0"/>
        <v>1860.0000000000002</v>
      </c>
      <c r="H27" s="1">
        <f t="shared" si="1"/>
        <v>99930</v>
      </c>
      <c r="I27" s="3">
        <f>p_1/(R_luft*(t+273.15))</f>
        <v>1.1833072329995056</v>
      </c>
      <c r="J27">
        <f>eta/rho</f>
        <v>1.5211603122185531E-5</v>
      </c>
      <c r="K27" s="3">
        <f>1-(0.351+0.256*beta^4+0.93*beta^8)*(1-((p_1-d_pbl)/p_1)^(1/kappa))</f>
        <v>0.99188012458210917</v>
      </c>
      <c r="L27" s="3">
        <f ca="1">0.5961+0.0261*beta^2-0.216*beta^8+0.000521*(beta*10^6/Re)^0.7+(0.0188+0.0063*(19000*beta/Re)^0.8)*beta^3.5*(10^6/Re)^0.3</f>
        <v>0.59091145988505389</v>
      </c>
      <c r="M27" s="3">
        <f ca="1">c_bl*(1-beta^4)^-0.5*(PI()/4)*d_1^2*(2*d_pbl/rho)^0.5*epsilon</f>
        <v>0.547797888769333</v>
      </c>
      <c r="N27" s="5">
        <f ca="1">4*q_v/(PI()*d_2^2)</f>
        <v>27.218007005038089</v>
      </c>
      <c r="O27" s="5">
        <f ca="1">IF(ISERROR(Re),100000,q_v*4/(PI()*d_2*nue))</f>
        <v>286429.93945929979</v>
      </c>
    </row>
    <row r="28" spans="4:15" x14ac:dyDescent="0.2">
      <c r="F28" s="8"/>
      <c r="G28" t="s">
        <v>33</v>
      </c>
      <c r="K28" s="3" t="s">
        <v>45</v>
      </c>
    </row>
    <row r="29" spans="4:15" x14ac:dyDescent="0.2">
      <c r="F29" s="8"/>
      <c r="H29" s="1" t="s">
        <v>29</v>
      </c>
      <c r="L29" s="3" t="s">
        <v>35</v>
      </c>
    </row>
    <row r="30" spans="4:15" x14ac:dyDescent="0.2">
      <c r="F30" s="8"/>
      <c r="H30" s="1"/>
      <c r="I30" s="1" t="s">
        <v>30</v>
      </c>
      <c r="L30" s="3" t="s">
        <v>43</v>
      </c>
    </row>
    <row r="31" spans="4:15" x14ac:dyDescent="0.2">
      <c r="H31" s="1"/>
      <c r="J31" t="s">
        <v>31</v>
      </c>
      <c r="L31" s="3"/>
      <c r="M31" s="4" t="s">
        <v>36</v>
      </c>
    </row>
    <row r="32" spans="4:15" x14ac:dyDescent="0.2">
      <c r="N32" s="5" t="s">
        <v>34</v>
      </c>
    </row>
    <row r="33" spans="15:15" x14ac:dyDescent="0.2">
      <c r="O33" s="5" t="s">
        <v>32</v>
      </c>
    </row>
  </sheetData>
  <phoneticPr fontId="0" type="noConversion"/>
  <printOptions gridLines="1"/>
  <pageMargins left="0.44" right="0.26" top="0.984251969" bottom="0.984251969" header="0.4921259845" footer="0.4921259845"/>
  <pageSetup paperSize="9" scale="7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20</vt:i4>
      </vt:variant>
    </vt:vector>
  </HeadingPairs>
  <TitlesOfParts>
    <vt:vector size="23" baseType="lpstr">
      <vt:lpstr>Tabelle1</vt:lpstr>
      <vt:lpstr>Tabelle2</vt:lpstr>
      <vt:lpstr>Tabelle3</vt:lpstr>
      <vt:lpstr>beta</vt:lpstr>
      <vt:lpstr>c_bl</vt:lpstr>
      <vt:lpstr>c_Rohr</vt:lpstr>
      <vt:lpstr>d_1</vt:lpstr>
      <vt:lpstr>d_2</vt:lpstr>
      <vt:lpstr>d_pbl</vt:lpstr>
      <vt:lpstr>delta_p_1</vt:lpstr>
      <vt:lpstr>delta_p_Bl</vt:lpstr>
      <vt:lpstr>epsilon</vt:lpstr>
      <vt:lpstr>eta</vt:lpstr>
      <vt:lpstr>g</vt:lpstr>
      <vt:lpstr>kappa</vt:lpstr>
      <vt:lpstr>nue</vt:lpstr>
      <vt:lpstr>p_1</vt:lpstr>
      <vt:lpstr>p_b</vt:lpstr>
      <vt:lpstr>q_v</vt:lpstr>
      <vt:lpstr>R_luft</vt:lpstr>
      <vt:lpstr>Re</vt:lpstr>
      <vt:lpstr>rho</vt:lpstr>
      <vt:lpstr>t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Frank Kameier</cp:lastModifiedBy>
  <cp:lastPrinted>2002-02-01T14:44:04Z</cp:lastPrinted>
  <dcterms:created xsi:type="dcterms:W3CDTF">1999-05-05T13:10:33Z</dcterms:created>
  <dcterms:modified xsi:type="dcterms:W3CDTF">2011-02-14T15:36:50Z</dcterms:modified>
</cp:coreProperties>
</file>